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wpvicgovau-my.sharepoint.com/personal/sandra_talty_delwp_vic_gov_au/Documents/"/>
    </mc:Choice>
  </mc:AlternateContent>
  <xr:revisionPtr revIDLastSave="7" documentId="8_{A3DA48A4-F4AB-4A0E-9496-2C5AAAAED353}" xr6:coauthVersionLast="41" xr6:coauthVersionMax="45" xr10:uidLastSave="{A6FB31FC-F84A-4557-9AFA-EA3F9F07F3D3}"/>
  <bookViews>
    <workbookView xWindow="3375" yWindow="945" windowWidth="21600" windowHeight="12735" xr2:uid="{B73941F7-C283-42CE-A4B7-B4E874764F3C}"/>
  </bookViews>
  <sheets>
    <sheet name="RRC EOI Costing Workshee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4" l="1"/>
  <c r="G23" i="4" l="1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23" i="4"/>
  <c r="G40" i="4" l="1"/>
  <c r="F40" i="4"/>
  <c r="D40" i="4"/>
  <c r="E40" i="4"/>
  <c r="D41" i="4" l="1"/>
  <c r="B13" i="4"/>
  <c r="G5" i="4"/>
  <c r="G4" i="4"/>
  <c r="C38" i="4" l="1"/>
  <c r="I38" i="4" s="1"/>
  <c r="C33" i="4"/>
  <c r="C30" i="4"/>
  <c r="I30" i="4" s="1"/>
  <c r="C26" i="4"/>
  <c r="I26" i="4" s="1"/>
  <c r="C32" i="4"/>
  <c r="C24" i="4"/>
  <c r="C27" i="4"/>
  <c r="I27" i="4" s="1"/>
  <c r="C37" i="4"/>
  <c r="I37" i="4" s="1"/>
  <c r="I40" i="4" s="1"/>
  <c r="C34" i="4"/>
  <c r="C29" i="4"/>
  <c r="I29" i="4" s="1"/>
  <c r="C25" i="4"/>
  <c r="I25" i="4" s="1"/>
  <c r="C36" i="4"/>
  <c r="I36" i="4" s="1"/>
  <c r="C28" i="4"/>
  <c r="I28" i="4" s="1"/>
  <c r="C35" i="4"/>
  <c r="I35" i="4" s="1"/>
  <c r="C31" i="4"/>
  <c r="I31" i="4" s="1"/>
  <c r="C23" i="4"/>
  <c r="I33" i="4"/>
  <c r="F10" i="4"/>
  <c r="F11" i="4" s="1"/>
  <c r="I24" i="4"/>
  <c r="I32" i="4"/>
  <c r="I34" i="4"/>
  <c r="I23" i="4" l="1"/>
  <c r="C44" i="4" s="1"/>
  <c r="C40" i="4"/>
  <c r="F41" i="4" s="1"/>
  <c r="D13" i="4"/>
  <c r="F13" i="4" s="1"/>
  <c r="I13" i="4" s="1"/>
  <c r="C43" i="4" s="1"/>
  <c r="D45" i="4" l="1"/>
</calcChain>
</file>

<file path=xl/sharedStrings.xml><?xml version="1.0" encoding="utf-8"?>
<sst xmlns="http://schemas.openxmlformats.org/spreadsheetml/2006/main" count="60" uniqueCount="53">
  <si>
    <t>Recycling Rebate for Councils (RRC) - EOI Costing Worksheet</t>
  </si>
  <si>
    <t>Council</t>
  </si>
  <si>
    <t>Tonnes</t>
  </si>
  <si>
    <t>tonnes per annum</t>
  </si>
  <si>
    <t>tonnes per month</t>
  </si>
  <si>
    <t>Contractor</t>
  </si>
  <si>
    <t>SKM</t>
  </si>
  <si>
    <t>tonnes per week</t>
  </si>
  <si>
    <t>Business As Usual (BAU) Comparator</t>
  </si>
  <si>
    <t>A</t>
  </si>
  <si>
    <t>SKM Gate Fees as at 26 July 2019</t>
  </si>
  <si>
    <t>/t</t>
  </si>
  <si>
    <t>Specify any other weekly costs</t>
  </si>
  <si>
    <t>Eg. Contamination charge based on 10.9% of tonnes delivered, at a rate of $143.10/tonne</t>
  </si>
  <si>
    <t>B</t>
  </si>
  <si>
    <t>Transport of recyclables to SKM (if applicable)</t>
  </si>
  <si>
    <t>C</t>
  </si>
  <si>
    <t>Average weekly tonnes collected</t>
  </si>
  <si>
    <t>tonnes</t>
  </si>
  <si>
    <t>D</t>
  </si>
  <si>
    <t>Other weekly costs</t>
  </si>
  <si>
    <t>/week</t>
  </si>
  <si>
    <t>A+B</t>
  </si>
  <si>
    <t>(A+B)XC</t>
  </si>
  <si>
    <t>((A+B)XC)+D)</t>
  </si>
  <si>
    <t>((A+B)XC)+D)X16</t>
  </si>
  <si>
    <t>Diversion costs</t>
  </si>
  <si>
    <t>Site</t>
  </si>
  <si>
    <t>$/t</t>
  </si>
  <si>
    <t>Alternative MRF</t>
  </si>
  <si>
    <t>Transport to landfill/ MRF</t>
  </si>
  <si>
    <t>Landfill</t>
  </si>
  <si>
    <t>eg. MRL</t>
  </si>
  <si>
    <t>Forecast Costs</t>
  </si>
  <si>
    <t>Week</t>
  </si>
  <si>
    <t>Week End</t>
  </si>
  <si>
    <t>Tonnes#</t>
  </si>
  <si>
    <t>Tonnes Diverted*</t>
  </si>
  <si>
    <t>Eligible Costs (E)</t>
  </si>
  <si>
    <t>Transport Costs** (F)</t>
  </si>
  <si>
    <t>Other Weekly Costs (F)</t>
  </si>
  <si>
    <t>Total</t>
  </si>
  <si>
    <t>Description of Other Weekly Costs</t>
  </si>
  <si>
    <t>Alt MRF</t>
  </si>
  <si>
    <t>Total Diversion</t>
  </si>
  <si>
    <t>BAU Comparator</t>
  </si>
  <si>
    <t>#Forecast based on average annual tonnage</t>
  </si>
  <si>
    <t>*Insert actuals as available</t>
  </si>
  <si>
    <t>Additional Cost to council</t>
  </si>
  <si>
    <t>*Includes stored material sent to landfill or MRF</t>
  </si>
  <si>
    <t>** Enter weekly costs if transport costs are not a standard per tonne rate</t>
  </si>
  <si>
    <t xml:space="preserve">Please complete yellow cells </t>
  </si>
  <si>
    <t>(NB. some cells are completed as an example - please change this data as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</si>
</sst>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0" borderId="2" xfId="0" applyFont="1" applyBorder="1"/>
    <xf numFmtId="15" fontId="0" fillId="0" borderId="2" xfId="0" applyNumberFormat="1" applyBorder="1"/>
    <xf numFmtId="3" fontId="0" fillId="0" borderId="2" xfId="0" applyNumberFormat="1" applyBorder="1"/>
    <xf numFmtId="164" fontId="0" fillId="0" borderId="2" xfId="0" applyNumberFormat="1" applyBorder="1"/>
    <xf numFmtId="164" fontId="1" fillId="0" borderId="2" xfId="0" applyNumberFormat="1" applyFont="1" applyBorder="1"/>
    <xf numFmtId="3" fontId="0" fillId="2" borderId="2" xfId="0" applyNumberFormat="1" applyFill="1" applyBorder="1"/>
    <xf numFmtId="164" fontId="0" fillId="2" borderId="2" xfId="0" applyNumberFormat="1" applyFill="1" applyBorder="1"/>
    <xf numFmtId="0" fontId="0" fillId="2" borderId="2" xfId="0" applyFill="1" applyBorder="1"/>
    <xf numFmtId="1" fontId="0" fillId="2" borderId="2" xfId="0" applyNumberFormat="1" applyFill="1" applyBorder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/>
    <xf numFmtId="1" fontId="0" fillId="0" borderId="2" xfId="0" applyNumberFormat="1" applyBorder="1"/>
    <xf numFmtId="1" fontId="4" fillId="0" borderId="0" xfId="0" applyNumberFormat="1" applyFont="1"/>
    <xf numFmtId="0" fontId="4" fillId="0" borderId="0" xfId="0" applyFont="1"/>
    <xf numFmtId="0" fontId="0" fillId="2" borderId="2" xfId="0" applyNumberFormat="1" applyFill="1" applyBorder="1"/>
    <xf numFmtId="0" fontId="1" fillId="0" borderId="0" xfId="0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2" fillId="0" borderId="0" xfId="0" applyFont="1" applyBorder="1"/>
    <xf numFmtId="164" fontId="1" fillId="0" borderId="3" xfId="0" applyNumberFormat="1" applyFont="1" applyBorder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/>
    </xf>
    <xf numFmtId="3" fontId="0" fillId="3" borderId="2" xfId="0" applyNumberFormat="1" applyFill="1" applyBorder="1"/>
    <xf numFmtId="0" fontId="0" fillId="3" borderId="0" xfId="0" applyFill="1" applyBorder="1" applyAlignment="1">
      <alignment vertical="top" wrapText="1"/>
    </xf>
    <xf numFmtId="164" fontId="3" fillId="3" borderId="0" xfId="0" applyNumberFormat="1" applyFont="1" applyFill="1"/>
    <xf numFmtId="0" fontId="2" fillId="3" borderId="0" xfId="0" applyFont="1" applyFill="1"/>
    <xf numFmtId="164" fontId="1" fillId="3" borderId="1" xfId="0" applyNumberFormat="1" applyFont="1" applyFill="1" applyBorder="1"/>
    <xf numFmtId="0" fontId="0" fillId="4" borderId="0" xfId="0" applyFill="1"/>
    <xf numFmtId="164" fontId="1" fillId="4" borderId="1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0" fillId="2" borderId="2" xfId="0" applyNumberForma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2" borderId="2" xfId="0" applyFill="1" applyBorder="1" applyAlignment="1">
      <alignment horizontal="left" vertical="top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EB48-2E66-4413-8FA2-B554689F29AB}">
  <dimension ref="A1:Q46"/>
  <sheetViews>
    <sheetView tabSelected="1" workbookViewId="0">
      <selection activeCell="G4" sqref="G4"/>
    </sheetView>
  </sheetViews>
  <sheetFormatPr defaultRowHeight="15" x14ac:dyDescent="0.25"/>
  <cols>
    <col min="1" max="1" width="10" customWidth="1"/>
    <col min="2" max="2" width="12" customWidth="1"/>
    <col min="3" max="3" width="11" customWidth="1"/>
    <col min="4" max="4" width="13.140625" customWidth="1"/>
    <col min="5" max="5" width="13" customWidth="1"/>
    <col min="6" max="6" width="11.85546875" customWidth="1"/>
    <col min="7" max="7" width="10.85546875" customWidth="1"/>
    <col min="8" max="8" width="12.140625" customWidth="1"/>
    <col min="9" max="9" width="11.140625" bestFit="1" customWidth="1"/>
    <col min="10" max="10" width="13" customWidth="1"/>
    <col min="11" max="11" width="12" customWidth="1"/>
    <col min="13" max="13" width="11" customWidth="1"/>
    <col min="14" max="14" width="12" customWidth="1"/>
    <col min="15" max="15" width="10.7109375" customWidth="1"/>
  </cols>
  <sheetData>
    <row r="1" spans="1:17" x14ac:dyDescent="0.25">
      <c r="A1" s="1" t="s">
        <v>0</v>
      </c>
      <c r="F1" s="1" t="s">
        <v>51</v>
      </c>
      <c r="I1" t="s">
        <v>52</v>
      </c>
    </row>
    <row r="3" spans="1:17" x14ac:dyDescent="0.25">
      <c r="A3" t="s">
        <v>1</v>
      </c>
      <c r="B3" s="51"/>
      <c r="C3" s="51"/>
      <c r="D3" s="51"/>
      <c r="F3" t="s">
        <v>2</v>
      </c>
      <c r="G3" s="8">
        <v>13000</v>
      </c>
      <c r="H3" t="s">
        <v>3</v>
      </c>
    </row>
    <row r="4" spans="1:17" x14ac:dyDescent="0.25">
      <c r="G4" s="5">
        <f>G3/12</f>
        <v>1083.3333333333333</v>
      </c>
      <c r="H4" t="s">
        <v>4</v>
      </c>
    </row>
    <row r="5" spans="1:17" x14ac:dyDescent="0.25">
      <c r="A5" t="s">
        <v>5</v>
      </c>
      <c r="B5" s="52" t="s">
        <v>6</v>
      </c>
      <c r="C5" s="52"/>
      <c r="D5" s="52"/>
      <c r="G5" s="5">
        <f>G3/52</f>
        <v>250</v>
      </c>
      <c r="H5" t="s">
        <v>7</v>
      </c>
    </row>
    <row r="6" spans="1:17" ht="15" customHeight="1" x14ac:dyDescent="0.25"/>
    <row r="7" spans="1:17" s="33" customFormat="1" x14ac:dyDescent="0.25">
      <c r="A7" s="32" t="s">
        <v>8</v>
      </c>
    </row>
    <row r="8" spans="1:17" s="33" customFormat="1" ht="15" customHeight="1" x14ac:dyDescent="0.25">
      <c r="A8" s="34" t="s">
        <v>9</v>
      </c>
      <c r="B8" s="33" t="s">
        <v>10</v>
      </c>
      <c r="F8" s="9">
        <v>60</v>
      </c>
      <c r="G8" s="33" t="s">
        <v>11</v>
      </c>
      <c r="H8" s="53" t="s">
        <v>12</v>
      </c>
      <c r="I8" s="53"/>
      <c r="J8" s="53"/>
      <c r="K8" s="63" t="s">
        <v>13</v>
      </c>
      <c r="L8" s="63"/>
      <c r="M8" s="63"/>
      <c r="N8" s="63"/>
      <c r="O8" s="63"/>
      <c r="P8" s="63"/>
    </row>
    <row r="9" spans="1:17" s="33" customFormat="1" x14ac:dyDescent="0.25">
      <c r="A9" s="34" t="s">
        <v>14</v>
      </c>
      <c r="B9" s="33" t="s">
        <v>15</v>
      </c>
      <c r="F9" s="9">
        <v>0</v>
      </c>
      <c r="G9" s="33" t="s">
        <v>11</v>
      </c>
      <c r="K9" s="63"/>
      <c r="L9" s="63"/>
      <c r="M9" s="63"/>
      <c r="N9" s="63"/>
      <c r="O9" s="63"/>
      <c r="P9" s="63"/>
    </row>
    <row r="10" spans="1:17" s="33" customFormat="1" x14ac:dyDescent="0.25">
      <c r="A10" s="34" t="s">
        <v>16</v>
      </c>
      <c r="B10" s="33" t="s">
        <v>17</v>
      </c>
      <c r="F10" s="35">
        <f>G5</f>
        <v>250</v>
      </c>
      <c r="G10" s="33" t="s">
        <v>18</v>
      </c>
      <c r="K10" s="63"/>
      <c r="L10" s="63"/>
      <c r="M10" s="63"/>
      <c r="N10" s="63"/>
      <c r="O10" s="63"/>
      <c r="P10" s="63"/>
    </row>
    <row r="11" spans="1:17" s="33" customFormat="1" ht="15" customHeight="1" x14ac:dyDescent="0.25">
      <c r="A11" s="34" t="s">
        <v>19</v>
      </c>
      <c r="B11" s="33" t="s">
        <v>20</v>
      </c>
      <c r="F11" s="9">
        <f>(F10*0.109)*143.1</f>
        <v>3899.4749999999999</v>
      </c>
      <c r="G11" s="33" t="s">
        <v>21</v>
      </c>
      <c r="K11" s="63"/>
      <c r="L11" s="63"/>
      <c r="M11" s="63"/>
      <c r="N11" s="63"/>
      <c r="O11" s="63"/>
      <c r="P11" s="63"/>
      <c r="Q11" s="36"/>
    </row>
    <row r="12" spans="1:17" s="33" customFormat="1" ht="15.75" thickBot="1" x14ac:dyDescent="0.3">
      <c r="K12" s="63"/>
      <c r="L12" s="63"/>
      <c r="M12" s="63"/>
      <c r="N12" s="63"/>
      <c r="O12" s="63"/>
      <c r="P12" s="63"/>
    </row>
    <row r="13" spans="1:17" s="33" customFormat="1" ht="15.75" thickBot="1" x14ac:dyDescent="0.3">
      <c r="A13" s="45" t="s">
        <v>22</v>
      </c>
      <c r="B13" s="37">
        <f>F8+F9</f>
        <v>60</v>
      </c>
      <c r="C13" s="38" t="s">
        <v>23</v>
      </c>
      <c r="D13" s="37">
        <f>B13*F10</f>
        <v>15000</v>
      </c>
      <c r="E13" s="38" t="s">
        <v>24</v>
      </c>
      <c r="F13" s="37">
        <f>D13+F11</f>
        <v>18899.474999999999</v>
      </c>
      <c r="G13" s="64" t="s">
        <v>25</v>
      </c>
      <c r="H13" s="64"/>
      <c r="I13" s="39">
        <f>F13*16</f>
        <v>302391.59999999998</v>
      </c>
      <c r="K13" s="63"/>
      <c r="L13" s="63"/>
      <c r="M13" s="63"/>
      <c r="N13" s="63"/>
      <c r="O13" s="63"/>
      <c r="P13" s="63"/>
    </row>
    <row r="14" spans="1:17" x14ac:dyDescent="0.25">
      <c r="A14" s="28"/>
      <c r="B14" s="29"/>
      <c r="C14" s="30"/>
      <c r="D14" s="29"/>
      <c r="E14" s="30"/>
      <c r="F14" s="29"/>
      <c r="G14" s="28"/>
      <c r="H14" s="28"/>
      <c r="I14" s="20"/>
      <c r="J14" s="12"/>
      <c r="K14" s="16"/>
      <c r="L14" s="16"/>
      <c r="M14" s="16"/>
      <c r="N14" s="16"/>
      <c r="O14" s="16"/>
      <c r="P14" s="16"/>
      <c r="Q14" s="12"/>
    </row>
    <row r="15" spans="1:17" x14ac:dyDescent="0.25">
      <c r="A15" s="18" t="s">
        <v>26</v>
      </c>
      <c r="B15" s="29"/>
      <c r="C15" s="18"/>
      <c r="D15" s="12"/>
      <c r="E15" s="12"/>
      <c r="F15" s="12"/>
      <c r="G15" s="12"/>
      <c r="H15" s="12"/>
      <c r="I15" s="12"/>
      <c r="J15" s="12"/>
      <c r="K15" s="16"/>
      <c r="L15" s="16"/>
      <c r="M15" s="16"/>
      <c r="N15" s="16"/>
      <c r="O15" s="16"/>
      <c r="P15" s="16"/>
      <c r="Q15" s="12"/>
    </row>
    <row r="16" spans="1:17" ht="30" customHeight="1" x14ac:dyDescent="0.25">
      <c r="A16" s="12"/>
      <c r="B16" s="17" t="s">
        <v>27</v>
      </c>
      <c r="C16" s="17" t="s">
        <v>28</v>
      </c>
      <c r="E16" s="55" t="s">
        <v>29</v>
      </c>
      <c r="F16" s="17" t="s">
        <v>27</v>
      </c>
      <c r="G16" s="17" t="s">
        <v>28</v>
      </c>
      <c r="H16" s="12"/>
      <c r="J16" s="55" t="s">
        <v>30</v>
      </c>
      <c r="K16" s="17" t="s">
        <v>28</v>
      </c>
      <c r="L16" s="16"/>
      <c r="M16" s="16"/>
      <c r="N16" s="16"/>
      <c r="O16" s="16"/>
      <c r="P16" s="16"/>
      <c r="Q16" s="12"/>
    </row>
    <row r="17" spans="1:17" x14ac:dyDescent="0.25">
      <c r="A17" s="19" t="s">
        <v>31</v>
      </c>
      <c r="B17" s="10" t="s">
        <v>32</v>
      </c>
      <c r="C17" s="9">
        <v>123.6</v>
      </c>
      <c r="D17" s="12"/>
      <c r="E17" s="55"/>
      <c r="F17" s="10"/>
      <c r="G17" s="9">
        <v>0</v>
      </c>
      <c r="H17" s="12"/>
      <c r="I17" s="42"/>
      <c r="J17" s="55"/>
      <c r="K17" s="9">
        <v>0</v>
      </c>
      <c r="L17" s="16"/>
      <c r="M17" s="16"/>
      <c r="N17" s="16"/>
      <c r="O17" s="16"/>
      <c r="P17" s="16"/>
      <c r="Q17" s="12"/>
    </row>
    <row r="18" spans="1:17" x14ac:dyDescent="0.25">
      <c r="A18" s="12"/>
      <c r="B18" s="12"/>
      <c r="C18" s="13"/>
      <c r="D18" s="14"/>
      <c r="E18" s="15"/>
      <c r="F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5">
      <c r="A19" s="27" t="s">
        <v>33</v>
      </c>
      <c r="B19" s="12"/>
      <c r="C19" s="12"/>
      <c r="D19" s="12"/>
      <c r="E19" s="12"/>
      <c r="F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2" customFormat="1" x14ac:dyDescent="0.25">
      <c r="A20" s="27"/>
    </row>
    <row r="21" spans="1:17" ht="15" customHeight="1" x14ac:dyDescent="0.25">
      <c r="A21" s="48" t="s">
        <v>34</v>
      </c>
      <c r="B21" s="48" t="s">
        <v>35</v>
      </c>
      <c r="C21" s="48" t="s">
        <v>36</v>
      </c>
      <c r="D21" s="48" t="s">
        <v>37</v>
      </c>
      <c r="E21" s="48"/>
      <c r="F21" s="54" t="s">
        <v>38</v>
      </c>
      <c r="G21" s="54" t="s">
        <v>39</v>
      </c>
      <c r="H21" s="54" t="s">
        <v>40</v>
      </c>
      <c r="I21" s="48" t="s">
        <v>41</v>
      </c>
      <c r="J21" s="57" t="s">
        <v>42</v>
      </c>
      <c r="K21" s="58"/>
      <c r="L21" s="58"/>
      <c r="M21" s="58"/>
      <c r="N21" s="58"/>
      <c r="O21" s="58"/>
      <c r="P21" s="59"/>
    </row>
    <row r="22" spans="1:17" ht="30" customHeight="1" x14ac:dyDescent="0.25">
      <c r="A22" s="48"/>
      <c r="B22" s="48"/>
      <c r="C22" s="48"/>
      <c r="D22" s="43" t="s">
        <v>31</v>
      </c>
      <c r="E22" s="43" t="s">
        <v>43</v>
      </c>
      <c r="F22" s="54"/>
      <c r="G22" s="54"/>
      <c r="H22" s="54"/>
      <c r="I22" s="48"/>
      <c r="J22" s="60"/>
      <c r="K22" s="61"/>
      <c r="L22" s="61"/>
      <c r="M22" s="61"/>
      <c r="N22" s="61"/>
      <c r="O22" s="61"/>
      <c r="P22" s="62"/>
    </row>
    <row r="23" spans="1:17" x14ac:dyDescent="0.25">
      <c r="A23" s="44">
        <v>1</v>
      </c>
      <c r="B23" s="4">
        <v>43679</v>
      </c>
      <c r="C23" s="21">
        <f>ROUND(G5,0)</f>
        <v>250</v>
      </c>
      <c r="D23" s="24">
        <v>250</v>
      </c>
      <c r="E23" s="11"/>
      <c r="F23" s="6">
        <f>(D23*$C$17)+(E23*$G$17)</f>
        <v>30900</v>
      </c>
      <c r="G23" s="9">
        <f>(D23*$K$17)+E23*$K$17</f>
        <v>0</v>
      </c>
      <c r="H23" s="9">
        <v>0</v>
      </c>
      <c r="I23" s="6">
        <f t="shared" ref="I23:I38" si="0">SUM(F23:H23)</f>
        <v>30900</v>
      </c>
      <c r="J23" s="56"/>
      <c r="K23" s="56"/>
      <c r="L23" s="56"/>
      <c r="M23" s="56"/>
      <c r="N23" s="56"/>
      <c r="O23" s="56"/>
      <c r="P23" s="56"/>
    </row>
    <row r="24" spans="1:17" x14ac:dyDescent="0.25">
      <c r="A24" s="44">
        <v>2</v>
      </c>
      <c r="B24" s="4">
        <v>43686</v>
      </c>
      <c r="C24" s="21">
        <f>ROUND(G5,0)</f>
        <v>250</v>
      </c>
      <c r="D24" s="24">
        <v>250</v>
      </c>
      <c r="E24" s="11"/>
      <c r="F24" s="6">
        <f t="shared" ref="F24:F38" si="1">(D24*$C$17)+(E24*$G$17)</f>
        <v>30900</v>
      </c>
      <c r="G24" s="9">
        <f t="shared" ref="G24:G38" si="2">(D24*$K$17)+E24*$K$17</f>
        <v>0</v>
      </c>
      <c r="H24" s="9">
        <v>0</v>
      </c>
      <c r="I24" s="6">
        <f t="shared" si="0"/>
        <v>30900</v>
      </c>
      <c r="J24" s="56"/>
      <c r="K24" s="56"/>
      <c r="L24" s="56"/>
      <c r="M24" s="56"/>
      <c r="N24" s="56"/>
      <c r="O24" s="56"/>
      <c r="P24" s="56"/>
    </row>
    <row r="25" spans="1:17" ht="15" customHeight="1" x14ac:dyDescent="0.25">
      <c r="A25" s="44">
        <v>3</v>
      </c>
      <c r="B25" s="4">
        <v>43693</v>
      </c>
      <c r="C25" s="21">
        <f>ROUND(G5,0)</f>
        <v>250</v>
      </c>
      <c r="D25" s="24">
        <v>250</v>
      </c>
      <c r="E25" s="11"/>
      <c r="F25" s="6">
        <f t="shared" si="1"/>
        <v>30900</v>
      </c>
      <c r="G25" s="9">
        <f t="shared" si="2"/>
        <v>0</v>
      </c>
      <c r="H25" s="9">
        <v>0</v>
      </c>
      <c r="I25" s="6">
        <f t="shared" si="0"/>
        <v>30900</v>
      </c>
      <c r="J25" s="56"/>
      <c r="K25" s="56"/>
      <c r="L25" s="56"/>
      <c r="M25" s="56"/>
      <c r="N25" s="56"/>
      <c r="O25" s="56"/>
      <c r="P25" s="56"/>
    </row>
    <row r="26" spans="1:17" x14ac:dyDescent="0.25">
      <c r="A26" s="44">
        <v>4</v>
      </c>
      <c r="B26" s="4">
        <v>43700</v>
      </c>
      <c r="C26" s="21">
        <f>ROUND(G5,0)</f>
        <v>250</v>
      </c>
      <c r="D26" s="24">
        <v>250</v>
      </c>
      <c r="E26" s="11"/>
      <c r="F26" s="6">
        <f t="shared" si="1"/>
        <v>30900</v>
      </c>
      <c r="G26" s="9">
        <f t="shared" si="2"/>
        <v>0</v>
      </c>
      <c r="H26" s="9">
        <v>0</v>
      </c>
      <c r="I26" s="6">
        <f t="shared" si="0"/>
        <v>30900</v>
      </c>
      <c r="J26" s="56"/>
      <c r="K26" s="56"/>
      <c r="L26" s="56"/>
      <c r="M26" s="56"/>
      <c r="N26" s="56"/>
      <c r="O26" s="56"/>
      <c r="P26" s="56"/>
    </row>
    <row r="27" spans="1:17" x14ac:dyDescent="0.25">
      <c r="A27" s="44">
        <v>5</v>
      </c>
      <c r="B27" s="4">
        <v>43707</v>
      </c>
      <c r="C27" s="21">
        <f>ROUND(G5,0)</f>
        <v>250</v>
      </c>
      <c r="D27" s="24">
        <v>250</v>
      </c>
      <c r="E27" s="11"/>
      <c r="F27" s="6">
        <f t="shared" si="1"/>
        <v>30900</v>
      </c>
      <c r="G27" s="9">
        <f t="shared" si="2"/>
        <v>0</v>
      </c>
      <c r="H27" s="9">
        <v>0</v>
      </c>
      <c r="I27" s="6">
        <f t="shared" si="0"/>
        <v>30900</v>
      </c>
      <c r="J27" s="56"/>
      <c r="K27" s="56"/>
      <c r="L27" s="56"/>
      <c r="M27" s="56"/>
      <c r="N27" s="56"/>
      <c r="O27" s="56"/>
      <c r="P27" s="56"/>
    </row>
    <row r="28" spans="1:17" x14ac:dyDescent="0.25">
      <c r="A28" s="44">
        <v>6</v>
      </c>
      <c r="B28" s="4">
        <v>43714</v>
      </c>
      <c r="C28" s="21">
        <f>ROUND(G5,0)</f>
        <v>250</v>
      </c>
      <c r="D28" s="24">
        <v>250</v>
      </c>
      <c r="E28" s="11"/>
      <c r="F28" s="6">
        <f t="shared" si="1"/>
        <v>30900</v>
      </c>
      <c r="G28" s="9">
        <f t="shared" si="2"/>
        <v>0</v>
      </c>
      <c r="H28" s="9">
        <v>0</v>
      </c>
      <c r="I28" s="6">
        <f t="shared" si="0"/>
        <v>30900</v>
      </c>
      <c r="J28" s="56"/>
      <c r="K28" s="56"/>
      <c r="L28" s="56"/>
      <c r="M28" s="56"/>
      <c r="N28" s="56"/>
      <c r="O28" s="56"/>
      <c r="P28" s="56"/>
    </row>
    <row r="29" spans="1:17" x14ac:dyDescent="0.25">
      <c r="A29" s="44">
        <v>7</v>
      </c>
      <c r="B29" s="4">
        <v>43721</v>
      </c>
      <c r="C29" s="21">
        <f>ROUND(G5,0)</f>
        <v>250</v>
      </c>
      <c r="D29" s="24">
        <v>250</v>
      </c>
      <c r="E29" s="11"/>
      <c r="F29" s="6">
        <f t="shared" si="1"/>
        <v>30900</v>
      </c>
      <c r="G29" s="9">
        <f t="shared" si="2"/>
        <v>0</v>
      </c>
      <c r="H29" s="9">
        <v>0</v>
      </c>
      <c r="I29" s="6">
        <f t="shared" si="0"/>
        <v>30900</v>
      </c>
      <c r="J29" s="56"/>
      <c r="K29" s="56"/>
      <c r="L29" s="56"/>
      <c r="M29" s="56"/>
      <c r="N29" s="56"/>
      <c r="O29" s="56"/>
      <c r="P29" s="56"/>
    </row>
    <row r="30" spans="1:17" x14ac:dyDescent="0.25">
      <c r="A30" s="44">
        <v>8</v>
      </c>
      <c r="B30" s="4">
        <v>43728</v>
      </c>
      <c r="C30" s="21">
        <f>ROUND(G5,0)</f>
        <v>250</v>
      </c>
      <c r="D30" s="24">
        <v>250</v>
      </c>
      <c r="E30" s="11"/>
      <c r="F30" s="6">
        <f t="shared" si="1"/>
        <v>30900</v>
      </c>
      <c r="G30" s="9">
        <f t="shared" si="2"/>
        <v>0</v>
      </c>
      <c r="H30" s="9">
        <v>0</v>
      </c>
      <c r="I30" s="6">
        <f t="shared" si="0"/>
        <v>30900</v>
      </c>
      <c r="J30" s="56"/>
      <c r="K30" s="56"/>
      <c r="L30" s="56"/>
      <c r="M30" s="56"/>
      <c r="N30" s="56"/>
      <c r="O30" s="56"/>
      <c r="P30" s="56"/>
    </row>
    <row r="31" spans="1:17" x14ac:dyDescent="0.25">
      <c r="A31" s="44">
        <v>9</v>
      </c>
      <c r="B31" s="4">
        <v>43735</v>
      </c>
      <c r="C31" s="21">
        <f>ROUND(G5,0)</f>
        <v>250</v>
      </c>
      <c r="D31" s="24">
        <v>250</v>
      </c>
      <c r="E31" s="11"/>
      <c r="F31" s="6">
        <f t="shared" si="1"/>
        <v>30900</v>
      </c>
      <c r="G31" s="9">
        <f t="shared" si="2"/>
        <v>0</v>
      </c>
      <c r="H31" s="9">
        <v>0</v>
      </c>
      <c r="I31" s="6">
        <f t="shared" si="0"/>
        <v>30900</v>
      </c>
      <c r="J31" s="56"/>
      <c r="K31" s="56"/>
      <c r="L31" s="56"/>
      <c r="M31" s="56"/>
      <c r="N31" s="56"/>
      <c r="O31" s="56"/>
      <c r="P31" s="56"/>
    </row>
    <row r="32" spans="1:17" x14ac:dyDescent="0.25">
      <c r="A32" s="44">
        <v>10</v>
      </c>
      <c r="B32" s="4">
        <v>43742</v>
      </c>
      <c r="C32" s="21">
        <f>ROUND(G5,0)</f>
        <v>250</v>
      </c>
      <c r="D32" s="24">
        <v>250</v>
      </c>
      <c r="E32" s="11"/>
      <c r="F32" s="6">
        <f t="shared" si="1"/>
        <v>30900</v>
      </c>
      <c r="G32" s="9">
        <f t="shared" si="2"/>
        <v>0</v>
      </c>
      <c r="H32" s="9">
        <v>0</v>
      </c>
      <c r="I32" s="6">
        <f t="shared" si="0"/>
        <v>30900</v>
      </c>
      <c r="J32" s="56"/>
      <c r="K32" s="56"/>
      <c r="L32" s="56"/>
      <c r="M32" s="56"/>
      <c r="N32" s="56"/>
      <c r="O32" s="56"/>
      <c r="P32" s="56"/>
    </row>
    <row r="33" spans="1:16" x14ac:dyDescent="0.25">
      <c r="A33" s="44">
        <v>11</v>
      </c>
      <c r="B33" s="4">
        <v>43749</v>
      </c>
      <c r="C33" s="21">
        <f>ROUND(G5,0)</f>
        <v>250</v>
      </c>
      <c r="D33" s="24">
        <v>250</v>
      </c>
      <c r="E33" s="11"/>
      <c r="F33" s="6">
        <f t="shared" si="1"/>
        <v>30900</v>
      </c>
      <c r="G33" s="9">
        <f t="shared" si="2"/>
        <v>0</v>
      </c>
      <c r="H33" s="9">
        <v>0</v>
      </c>
      <c r="I33" s="6">
        <f t="shared" si="0"/>
        <v>30900</v>
      </c>
      <c r="J33" s="56"/>
      <c r="K33" s="56"/>
      <c r="L33" s="56"/>
      <c r="M33" s="56"/>
      <c r="N33" s="56"/>
      <c r="O33" s="56"/>
      <c r="P33" s="56"/>
    </row>
    <row r="34" spans="1:16" x14ac:dyDescent="0.25">
      <c r="A34" s="44">
        <v>12</v>
      </c>
      <c r="B34" s="4">
        <v>43756</v>
      </c>
      <c r="C34" s="21">
        <f>ROUND(G5,0)</f>
        <v>250</v>
      </c>
      <c r="D34" s="24">
        <v>250</v>
      </c>
      <c r="E34" s="11"/>
      <c r="F34" s="6">
        <f t="shared" si="1"/>
        <v>30900</v>
      </c>
      <c r="G34" s="9">
        <f t="shared" si="2"/>
        <v>0</v>
      </c>
      <c r="H34" s="9">
        <v>0</v>
      </c>
      <c r="I34" s="6">
        <f t="shared" si="0"/>
        <v>30900</v>
      </c>
      <c r="J34" s="56"/>
      <c r="K34" s="56"/>
      <c r="L34" s="56"/>
      <c r="M34" s="56"/>
      <c r="N34" s="56"/>
      <c r="O34" s="56"/>
      <c r="P34" s="56"/>
    </row>
    <row r="35" spans="1:16" x14ac:dyDescent="0.25">
      <c r="A35" s="44">
        <v>13</v>
      </c>
      <c r="B35" s="4">
        <v>43763</v>
      </c>
      <c r="C35" s="21">
        <f>ROUND(G5,0)</f>
        <v>250</v>
      </c>
      <c r="D35" s="24">
        <v>250</v>
      </c>
      <c r="E35" s="11"/>
      <c r="F35" s="6">
        <f t="shared" si="1"/>
        <v>30900</v>
      </c>
      <c r="G35" s="9">
        <f t="shared" si="2"/>
        <v>0</v>
      </c>
      <c r="H35" s="9">
        <v>0</v>
      </c>
      <c r="I35" s="6">
        <f t="shared" si="0"/>
        <v>30900</v>
      </c>
      <c r="J35" s="56"/>
      <c r="K35" s="56"/>
      <c r="L35" s="56"/>
      <c r="M35" s="56"/>
      <c r="N35" s="56"/>
      <c r="O35" s="56"/>
      <c r="P35" s="56"/>
    </row>
    <row r="36" spans="1:16" x14ac:dyDescent="0.25">
      <c r="A36" s="44">
        <v>14</v>
      </c>
      <c r="B36" s="4">
        <v>43770</v>
      </c>
      <c r="C36" s="21">
        <f>ROUND(G5,0)</f>
        <v>250</v>
      </c>
      <c r="D36" s="24">
        <v>250</v>
      </c>
      <c r="E36" s="11"/>
      <c r="F36" s="6">
        <f t="shared" si="1"/>
        <v>30900</v>
      </c>
      <c r="G36" s="9">
        <f t="shared" si="2"/>
        <v>0</v>
      </c>
      <c r="H36" s="9">
        <v>0</v>
      </c>
      <c r="I36" s="6">
        <f t="shared" si="0"/>
        <v>30900</v>
      </c>
      <c r="J36" s="56"/>
      <c r="K36" s="56"/>
      <c r="L36" s="56"/>
      <c r="M36" s="56"/>
      <c r="N36" s="56"/>
      <c r="O36" s="56"/>
      <c r="P36" s="56"/>
    </row>
    <row r="37" spans="1:16" x14ac:dyDescent="0.25">
      <c r="A37" s="44">
        <v>15</v>
      </c>
      <c r="B37" s="4">
        <v>43777</v>
      </c>
      <c r="C37" s="21">
        <f>ROUND(G5,0)</f>
        <v>250</v>
      </c>
      <c r="D37" s="24">
        <v>250</v>
      </c>
      <c r="E37" s="11"/>
      <c r="F37" s="6">
        <f t="shared" si="1"/>
        <v>30900</v>
      </c>
      <c r="G37" s="9">
        <f t="shared" si="2"/>
        <v>0</v>
      </c>
      <c r="H37" s="9">
        <v>0</v>
      </c>
      <c r="I37" s="6">
        <f t="shared" si="0"/>
        <v>30900</v>
      </c>
      <c r="J37" s="56"/>
      <c r="K37" s="56"/>
      <c r="L37" s="56"/>
      <c r="M37" s="56"/>
      <c r="N37" s="56"/>
      <c r="O37" s="56"/>
      <c r="P37" s="56"/>
    </row>
    <row r="38" spans="1:16" x14ac:dyDescent="0.25">
      <c r="A38" s="44">
        <v>16</v>
      </c>
      <c r="B38" s="4">
        <v>43784</v>
      </c>
      <c r="C38" s="21">
        <f>ROUND(G5,0)</f>
        <v>250</v>
      </c>
      <c r="D38" s="24">
        <v>250</v>
      </c>
      <c r="E38" s="11"/>
      <c r="F38" s="6">
        <f t="shared" si="1"/>
        <v>30900</v>
      </c>
      <c r="G38" s="9">
        <f t="shared" si="2"/>
        <v>0</v>
      </c>
      <c r="H38" s="9">
        <v>0</v>
      </c>
      <c r="I38" s="6">
        <f t="shared" si="0"/>
        <v>30900</v>
      </c>
      <c r="J38" s="56"/>
      <c r="K38" s="56"/>
      <c r="L38" s="56"/>
      <c r="M38" s="56"/>
      <c r="N38" s="56"/>
      <c r="O38" s="56"/>
      <c r="P38" s="56"/>
    </row>
    <row r="39" spans="1:16" ht="15.75" thickBot="1" x14ac:dyDescent="0.3"/>
    <row r="40" spans="1:16" ht="15.75" thickBot="1" x14ac:dyDescent="0.3">
      <c r="B40" s="3" t="s">
        <v>41</v>
      </c>
      <c r="C40" s="21">
        <f t="shared" ref="C40:I40" si="3">SUM(C23:C38)</f>
        <v>4000</v>
      </c>
      <c r="D40" s="21">
        <f t="shared" si="3"/>
        <v>4000</v>
      </c>
      <c r="E40" s="5">
        <f t="shared" si="3"/>
        <v>0</v>
      </c>
      <c r="F40" s="7">
        <f t="shared" si="3"/>
        <v>494400</v>
      </c>
      <c r="G40" s="7">
        <f t="shared" si="3"/>
        <v>0</v>
      </c>
      <c r="H40" s="31">
        <f t="shared" si="3"/>
        <v>0</v>
      </c>
      <c r="I40" s="2">
        <f t="shared" si="3"/>
        <v>494400</v>
      </c>
    </row>
    <row r="41" spans="1:16" x14ac:dyDescent="0.25">
      <c r="B41" s="50" t="s">
        <v>44</v>
      </c>
      <c r="C41" s="50"/>
      <c r="D41" s="49">
        <f>D40+E40</f>
        <v>4000</v>
      </c>
      <c r="E41" s="49"/>
      <c r="F41" s="22" t="str">
        <f>IF(D41&lt;&gt;C40,"Please adjust Tonnes Diverted to total "&amp;C40,"")</f>
        <v/>
      </c>
      <c r="G41" s="23"/>
      <c r="H41" s="23"/>
      <c r="I41" s="23"/>
    </row>
    <row r="42" spans="1:16" x14ac:dyDescent="0.25">
      <c r="B42" s="25"/>
      <c r="C42" s="25"/>
      <c r="D42" s="26"/>
      <c r="E42" s="26"/>
      <c r="F42" s="22"/>
      <c r="G42" s="23"/>
      <c r="H42" s="23"/>
      <c r="I42" s="23"/>
    </row>
    <row r="43" spans="1:16" x14ac:dyDescent="0.25">
      <c r="A43" s="40" t="s">
        <v>45</v>
      </c>
      <c r="B43" s="40"/>
      <c r="C43" s="46">
        <f>I13</f>
        <v>302391.59999999998</v>
      </c>
      <c r="D43" s="47"/>
      <c r="F43" t="s">
        <v>46</v>
      </c>
    </row>
    <row r="44" spans="1:16" ht="15.75" thickBot="1" x14ac:dyDescent="0.3">
      <c r="A44" s="40" t="s">
        <v>33</v>
      </c>
      <c r="B44" s="40"/>
      <c r="C44" s="46">
        <f>I40</f>
        <v>494400</v>
      </c>
      <c r="D44" s="47"/>
      <c r="F44" t="s">
        <v>47</v>
      </c>
    </row>
    <row r="45" spans="1:16" ht="15.75" thickBot="1" x14ac:dyDescent="0.3">
      <c r="A45" s="40" t="s">
        <v>48</v>
      </c>
      <c r="B45" s="40"/>
      <c r="C45" s="40"/>
      <c r="D45" s="41">
        <f>C44-C43</f>
        <v>192008.40000000002</v>
      </c>
      <c r="F45" t="s">
        <v>49</v>
      </c>
    </row>
    <row r="46" spans="1:16" x14ac:dyDescent="0.25">
      <c r="A46" s="1"/>
      <c r="F46" t="s">
        <v>50</v>
      </c>
    </row>
  </sheetData>
  <sheetProtection algorithmName="SHA-512" hashValue="Yxc4IHpjXWYsybQGbAHl+/iK1qIUqf3PgaOO0XsKRBTczAjPVxL3QGEcncj7NBhfFSDESkUfntKA5LTOGMSN2Q==" saltValue="6HrgKWAV3mMXHwwsdCnu7Q==" spinCount="100000" sheet="1"/>
  <protectedRanges>
    <protectedRange sqref="J23:P38" name="Range11"/>
    <protectedRange sqref="G23:H38" name="Range10"/>
    <protectedRange sqref="D23:E38" name="Range9"/>
    <protectedRange sqref="K17" name="Range8"/>
    <protectedRange sqref="F17:G17" name="Range7"/>
    <protectedRange sqref="B17:C17" name="Range6"/>
    <protectedRange sqref="K8" name="Range5"/>
    <protectedRange sqref="F11" name="Range4"/>
    <protectedRange sqref="F8:F9" name="Range3"/>
    <protectedRange sqref="G3" name="Range2"/>
    <protectedRange sqref="B3" name="Range1"/>
  </protectedRanges>
  <mergeCells count="36">
    <mergeCell ref="K8:P13"/>
    <mergeCell ref="E16:E17"/>
    <mergeCell ref="J35:P35"/>
    <mergeCell ref="J36:P36"/>
    <mergeCell ref="G13:H13"/>
    <mergeCell ref="J37:P37"/>
    <mergeCell ref="J38:P38"/>
    <mergeCell ref="D21:E21"/>
    <mergeCell ref="J21:P22"/>
    <mergeCell ref="J23:P23"/>
    <mergeCell ref="J24:P24"/>
    <mergeCell ref="J25:P25"/>
    <mergeCell ref="J26:P26"/>
    <mergeCell ref="J27:P27"/>
    <mergeCell ref="J28:P28"/>
    <mergeCell ref="J29:P29"/>
    <mergeCell ref="J30:P30"/>
    <mergeCell ref="J31:P31"/>
    <mergeCell ref="J32:P32"/>
    <mergeCell ref="J33:P33"/>
    <mergeCell ref="J34:P34"/>
    <mergeCell ref="B3:D3"/>
    <mergeCell ref="B5:D5"/>
    <mergeCell ref="H8:J8"/>
    <mergeCell ref="H21:H22"/>
    <mergeCell ref="I21:I22"/>
    <mergeCell ref="F21:F22"/>
    <mergeCell ref="G21:G22"/>
    <mergeCell ref="J16:J17"/>
    <mergeCell ref="C43:D43"/>
    <mergeCell ref="C44:D44"/>
    <mergeCell ref="A21:A22"/>
    <mergeCell ref="B21:B22"/>
    <mergeCell ref="C21:C22"/>
    <mergeCell ref="D41:E41"/>
    <mergeCell ref="B41:C41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f32de4-e402-4188-b034-e71ca7d22e54">DOCID205-1637382323-2577</_dlc_DocId>
    <_dlc_DocIdUrl xmlns="a5f32de4-e402-4188-b034-e71ca7d22e54">
      <Url>https://delwpvicgovau.sharepoint.com/sites/ecm_205/_layouts/15/DocIdRedir.aspx?ID=DOCID205-1637382323-2577</Url>
      <Description>DOCID205-1637382323-2577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BDDE09DFB6A4BB178FE4509FD0A00" ma:contentTypeVersion="14" ma:contentTypeDescription="Create a new document." ma:contentTypeScope="" ma:versionID="c4c7dea9122b75c4beb43f6414e3c31f">
  <xsd:schema xmlns:xsd="http://www.w3.org/2001/XMLSchema" xmlns:xs="http://www.w3.org/2001/XMLSchema" xmlns:p="http://schemas.microsoft.com/office/2006/metadata/properties" xmlns:ns3="a5f32de4-e402-4188-b034-e71ca7d22e54" xmlns:ns4="d6866741-af5a-4298-a7ae-754851677606" xmlns:ns5="e6ab184e-257f-478c-a188-bb0b37745287" targetNamespace="http://schemas.microsoft.com/office/2006/metadata/properties" ma:root="true" ma:fieldsID="3b1f85f596c36e738d6aaa46bcba24bf" ns3:_="" ns4:_="" ns5:_="">
    <xsd:import namespace="a5f32de4-e402-4188-b034-e71ca7d22e54"/>
    <xsd:import namespace="d6866741-af5a-4298-a7ae-754851677606"/>
    <xsd:import namespace="e6ab184e-257f-478c-a188-bb0b37745287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66741-af5a-4298-a7ae-7548516776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184e-257f-478c-a188-bb0b37745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97aeec6-0273-40f2-ab3e-beee73212332" ContentTypeId="0x0101" PreviousValue="false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F546B36F-508F-4E7C-9A86-902730415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BA9993-46D2-40A6-A5DD-3C4F83D8176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e6ab184e-257f-478c-a188-bb0b37745287"/>
    <ds:schemaRef ds:uri="http://schemas.microsoft.com/office/2006/documentManagement/types"/>
    <ds:schemaRef ds:uri="http://schemas.microsoft.com/office/infopath/2007/PartnerControls"/>
    <ds:schemaRef ds:uri="a5f32de4-e402-4188-b034-e71ca7d22e54"/>
    <ds:schemaRef ds:uri="http://purl.org/dc/elements/1.1/"/>
    <ds:schemaRef ds:uri="d6866741-af5a-4298-a7ae-75485167760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FDE47D-54E6-49C1-92CD-6B2043E44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d6866741-af5a-4298-a7ae-754851677606"/>
    <ds:schemaRef ds:uri="e6ab184e-257f-478c-a188-bb0b37745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8C3DFE-010F-4E6C-BDD8-D54DE95527B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90CC32F-4E5F-448F-A1B7-C321A6C212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RRC EOI Costing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RRC - EOI Costing Worksheet</dc:title>
  <dc:subject/>
  <dc:creator>Greg Mulcahy (MWRRG)</dc:creator>
  <cp:keywords/>
  <dc:description/>
  <cp:lastModifiedBy>Sandra Talty (DELWP)</cp:lastModifiedBy>
  <cp:revision/>
  <dcterms:created xsi:type="dcterms:W3CDTF">2019-08-16T04:19:15Z</dcterms:created>
  <dcterms:modified xsi:type="dcterms:W3CDTF">2019-08-22T02:46:00Z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0x01010000FBDDE09DFB6A4BB178FE4509FD0A00</vt:lpwstr>
  </property>
  <property fmtid="{D5CDD505-2E9C-101B-9397-08002B2CF9AE}" pid="3" name="_dlc_DocIdItemGuid">
    <vt:lpwstr>2b57561a-cb31-4ea5-840c-3adea0ff3bc0</vt:lpwstr>
  </property>
  <property fmtid="{D5CDD505-2E9C-101B-9397-08002B2CF9AE}" pid="4" name="Section">
    <vt:lpwstr>4;#Funding Programs|36209afc-1611-403f-9f78-e488ddd109fd</vt:lpwstr>
  </property>
  <property fmtid="{D5CDD505-2E9C-101B-9397-08002B2CF9AE}" pid="5" name="Order">
    <vt:r8>257700</vt:r8>
  </property>
  <property fmtid="{D5CDD505-2E9C-101B-9397-08002B2CF9AE}" pid="6" name="Local Government Authority (LGA)">
    <vt:lpwstr/>
  </property>
  <property fmtid="{D5CDD505-2E9C-101B-9397-08002B2CF9AE}" pid="7" name="Agency">
    <vt:lpwstr>1;#Department of Environment, Land, Water and Planning|607a3f87-1228-4cd9-82a5-076aa8776274</vt:lpwstr>
  </property>
  <property fmtid="{D5CDD505-2E9C-101B-9397-08002B2CF9AE}" pid="8" name="Sub-Section">
    <vt:lpwstr/>
  </property>
  <property fmtid="{D5CDD505-2E9C-101B-9397-08002B2CF9AE}" pid="9" name="Branch">
    <vt:lpwstr>7;#Governance and Programs|b9e304fe-48e8-42e1-b631-60e53b687e48</vt:lpwstr>
  </property>
  <property fmtid="{D5CDD505-2E9C-101B-9397-08002B2CF9AE}" pid="10" name="Division">
    <vt:lpwstr>6;#Local Government Victoria|f6ecfee0-2e0c-4d0c-8535-bce6333ce498</vt:lpwstr>
  </property>
  <property fmtid="{D5CDD505-2E9C-101B-9397-08002B2CF9AE}" pid="11" name="Group1">
    <vt:lpwstr>5;#Local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People in Image">
    <vt:lpwstr/>
  </property>
  <property fmtid="{D5CDD505-2E9C-101B-9397-08002B2CF9AE}" pid="14" name="Security Classification">
    <vt:lpwstr>3;#Unclassified|7fa379f4-4aba-4692-ab80-7d39d3a23cf4</vt:lpwstr>
  </property>
</Properties>
</file>